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35" windowWidth="20730" windowHeight="11760"/>
  </bookViews>
  <sheets>
    <sheet name="Sheet1" sheetId="1" r:id="rId1"/>
    <sheet name="Sheet3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"/>
  <c r="B7"/>
  <c r="B8"/>
  <c r="B27"/>
  <c r="B11"/>
  <c r="B12"/>
  <c r="B14"/>
  <c r="B15"/>
  <c r="B16"/>
  <c r="B18"/>
  <c r="B20"/>
  <c r="B21"/>
  <c r="C47"/>
  <c r="C48"/>
  <c r="C35"/>
  <c r="C36"/>
  <c r="C37"/>
  <c r="C38"/>
  <c r="C39"/>
  <c r="C40"/>
  <c r="C41"/>
  <c r="C42"/>
  <c r="C43"/>
  <c r="C44"/>
  <c r="C45"/>
  <c r="C46"/>
  <c r="C34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U14"/>
  <c r="V14"/>
  <c r="W14"/>
  <c r="X14"/>
  <c r="Y14"/>
  <c r="T14"/>
  <c r="M14"/>
  <c r="N14"/>
  <c r="O14"/>
  <c r="P14"/>
  <c r="Q14"/>
  <c r="R14"/>
  <c r="S14"/>
  <c r="C14"/>
  <c r="D14"/>
  <c r="E14"/>
  <c r="F14"/>
  <c r="G14"/>
  <c r="H14"/>
  <c r="I14"/>
  <c r="J14"/>
  <c r="K14"/>
  <c r="L14"/>
  <c r="Y16"/>
  <c r="X16"/>
  <c r="V16"/>
  <c r="W16"/>
  <c r="S16"/>
  <c r="T16"/>
  <c r="U16"/>
  <c r="R16"/>
  <c r="I16"/>
  <c r="J16"/>
  <c r="K16"/>
  <c r="L16"/>
  <c r="M16"/>
  <c r="N16"/>
  <c r="O16"/>
  <c r="P16"/>
  <c r="Q16"/>
  <c r="H16"/>
  <c r="C16"/>
  <c r="D16"/>
  <c r="E16"/>
  <c r="F16"/>
  <c r="G16"/>
  <c r="V7"/>
  <c r="W7"/>
  <c r="X7"/>
  <c r="Y7"/>
  <c r="Q7"/>
  <c r="R7"/>
  <c r="S7"/>
  <c r="T7"/>
  <c r="U7"/>
  <c r="L7"/>
  <c r="M7"/>
  <c r="N7"/>
  <c r="O7"/>
  <c r="P7"/>
  <c r="I7"/>
  <c r="J7"/>
  <c r="K7"/>
  <c r="C7"/>
  <c r="D7"/>
  <c r="E7"/>
  <c r="F7"/>
  <c r="G7"/>
  <c r="H7"/>
  <c r="B25"/>
  <c r="G19"/>
  <c r="K19"/>
  <c r="L19"/>
  <c r="O19"/>
  <c r="P19"/>
  <c r="S19"/>
  <c r="T19"/>
  <c r="W19"/>
  <c r="X19"/>
  <c r="J19"/>
  <c r="H19"/>
  <c r="C19"/>
  <c r="D19"/>
  <c r="E19"/>
  <c r="E20"/>
  <c r="F19"/>
  <c r="F20"/>
  <c r="M19"/>
  <c r="AA17"/>
  <c r="Z17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C20"/>
  <c r="D20"/>
  <c r="G20"/>
  <c r="H20"/>
  <c r="B26"/>
  <c r="AA16"/>
  <c r="Z16"/>
  <c r="I19"/>
  <c r="V19"/>
  <c r="R19"/>
  <c r="N19"/>
  <c r="Y19"/>
  <c r="U19"/>
  <c r="Q19"/>
  <c r="I20"/>
  <c r="I21"/>
  <c r="J20"/>
  <c r="J21"/>
  <c r="H21"/>
  <c r="G21"/>
  <c r="F21"/>
  <c r="E21"/>
  <c r="D21"/>
  <c r="C21"/>
  <c r="AA18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K20"/>
  <c r="K21"/>
  <c r="Z18"/>
  <c r="L20"/>
  <c r="L21"/>
  <c r="M20"/>
  <c r="M21"/>
  <c r="N20"/>
  <c r="N21"/>
  <c r="O20"/>
  <c r="O21"/>
  <c r="P20"/>
  <c r="P21"/>
  <c r="Q20"/>
  <c r="Q21"/>
  <c r="R20"/>
  <c r="R21"/>
  <c r="S20"/>
  <c r="S21"/>
  <c r="T20"/>
  <c r="T21"/>
  <c r="U20"/>
  <c r="U21"/>
  <c r="V20"/>
  <c r="V21"/>
  <c r="W20"/>
  <c r="W21"/>
  <c r="X20"/>
  <c r="X21"/>
  <c r="Z21"/>
  <c r="Z19"/>
  <c r="Z20"/>
  <c r="Y20"/>
  <c r="Y21"/>
  <c r="AA21"/>
  <c r="AA19"/>
  <c r="AA20"/>
</calcChain>
</file>

<file path=xl/sharedStrings.xml><?xml version="1.0" encoding="utf-8"?>
<sst xmlns="http://schemas.openxmlformats.org/spreadsheetml/2006/main" count="102" uniqueCount="58">
  <si>
    <t>FY Operating Budget</t>
  </si>
  <si>
    <t>Career Services Department</t>
  </si>
  <si>
    <t>Student College</t>
  </si>
  <si>
    <t xml:space="preserve">                July</t>
  </si>
  <si>
    <t xml:space="preserve">              August</t>
  </si>
  <si>
    <t xml:space="preserve">          September</t>
  </si>
  <si>
    <t xml:space="preserve">            October</t>
  </si>
  <si>
    <t xml:space="preserve">         November</t>
  </si>
  <si>
    <t xml:space="preserve">         December</t>
  </si>
  <si>
    <t xml:space="preserve">           January</t>
  </si>
  <si>
    <t xml:space="preserve">           February</t>
  </si>
  <si>
    <t xml:space="preserve">              March</t>
  </si>
  <si>
    <t xml:space="preserve">               April</t>
  </si>
  <si>
    <t xml:space="preserve">               May</t>
  </si>
  <si>
    <t xml:space="preserve">                June</t>
  </si>
  <si>
    <t xml:space="preserve">                            Totals:</t>
  </si>
  <si>
    <t>Expense Line Item</t>
  </si>
  <si>
    <t>Budget</t>
  </si>
  <si>
    <t>Actual</t>
  </si>
  <si>
    <t>Totals:</t>
  </si>
  <si>
    <t>Office supplies</t>
  </si>
  <si>
    <t>Staff training</t>
  </si>
  <si>
    <t>Staff professional development</t>
  </si>
  <si>
    <t>Attendance at six job fairs (two of which you will host at your college)</t>
  </si>
  <si>
    <t>Marketing materials</t>
  </si>
  <si>
    <t>Subscriptions</t>
  </si>
  <si>
    <t>Student services designed to improve résumé writing and job interviewing skills</t>
  </si>
  <si>
    <t>Mass mailings (postage)</t>
  </si>
  <si>
    <t>Memberships</t>
  </si>
  <si>
    <t>Federal work study expense</t>
  </si>
  <si>
    <t>Travel</t>
  </si>
  <si>
    <t>Capital equipment</t>
  </si>
  <si>
    <t>Meals and entertainment</t>
  </si>
  <si>
    <t>Staff salaries</t>
  </si>
  <si>
    <t>Staff benefits</t>
  </si>
  <si>
    <t>approximated monthly budget</t>
  </si>
  <si>
    <t>Approximate amount for each line item per month</t>
  </si>
  <si>
    <t xml:space="preserve"> fulltime staff members</t>
  </si>
  <si>
    <t xml:space="preserve">fringe benefits </t>
  </si>
  <si>
    <t>expected student enrollment (headcount)</t>
  </si>
  <si>
    <t>Increase in staff cost-of-living effective October 1st (will resul t in the increse in salary by the same margin)</t>
  </si>
  <si>
    <t>Total budget=total departmental revenue</t>
  </si>
  <si>
    <t xml:space="preserve">Assumptions </t>
  </si>
  <si>
    <t xml:space="preserve">Annotations </t>
  </si>
  <si>
    <t>32% of salary</t>
  </si>
  <si>
    <t>https://www.glassdoor.com/Salaries/us-lecturer-salary-SRCH_IL.0,2_IN1_KO3,11.htm</t>
  </si>
  <si>
    <t>average salary of college staff is $21000</t>
  </si>
  <si>
    <t>$5 per student /month</t>
  </si>
  <si>
    <t>$540 per month</t>
  </si>
  <si>
    <t xml:space="preserve">Student FTE  beginning the budget year </t>
  </si>
  <si>
    <t>$416/staff/month</t>
  </si>
  <si>
    <t>$600/staff/month</t>
  </si>
  <si>
    <t>$11.5/FTE student/month</t>
  </si>
  <si>
    <t>$4000/month</t>
  </si>
  <si>
    <t>$5000/month</t>
  </si>
  <si>
    <t>$5500 per month</t>
  </si>
  <si>
    <t xml:space="preserve">$6650/month </t>
  </si>
  <si>
    <t>The same as last year</t>
  </si>
</sst>
</file>

<file path=xl/styles.xml><?xml version="1.0" encoding="utf-8"?>
<styleSheet xmlns="http://schemas.openxmlformats.org/spreadsheetml/2006/main">
  <numFmts count="2">
    <numFmt numFmtId="164" formatCode="[$$-409]#,##0.00"/>
    <numFmt numFmtId="165" formatCode="0.0%"/>
  </numFmts>
  <fonts count="7">
    <font>
      <sz val="11"/>
      <color indexed="8"/>
      <name val="Calibri"/>
      <family val="2"/>
      <charset val="134"/>
    </font>
    <font>
      <sz val="11"/>
      <color indexed="8"/>
      <name val="Calibri"/>
      <family val="2"/>
      <charset val="13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/>
  </cellStyleXfs>
  <cellXfs count="26">
    <xf numFmtId="0" fontId="0" fillId="0" borderId="0" xfId="0" applyAlignment="1"/>
    <xf numFmtId="0" fontId="2" fillId="0" borderId="0" xfId="0" applyFont="1" applyAlignment="1"/>
    <xf numFmtId="164" fontId="2" fillId="0" borderId="0" xfId="0" applyNumberFormat="1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3" fillId="0" borderId="0" xfId="0" applyFont="1" applyAlignment="1"/>
    <xf numFmtId="0" fontId="3" fillId="0" borderId="3" xfId="0" applyFont="1" applyBorder="1" applyAlignment="1"/>
    <xf numFmtId="0" fontId="2" fillId="0" borderId="3" xfId="0" applyFont="1" applyBorder="1" applyAlignment="1"/>
    <xf numFmtId="0" fontId="3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2" fontId="2" fillId="0" borderId="4" xfId="0" applyNumberFormat="1" applyFont="1" applyBorder="1" applyAlignment="1"/>
    <xf numFmtId="0" fontId="3" fillId="0" borderId="4" xfId="0" applyFont="1" applyBorder="1" applyAlignment="1">
      <alignment horizontal="center"/>
    </xf>
    <xf numFmtId="0" fontId="4" fillId="0" borderId="0" xfId="0" applyFont="1" applyAlignment="1"/>
    <xf numFmtId="164" fontId="4" fillId="0" borderId="0" xfId="0" applyNumberFormat="1" applyFont="1" applyAlignment="1"/>
    <xf numFmtId="1" fontId="4" fillId="0" borderId="0" xfId="0" applyNumberFormat="1" applyFont="1" applyAlignment="1"/>
    <xf numFmtId="0" fontId="2" fillId="0" borderId="0" xfId="0" applyFont="1" applyAlignment="1">
      <alignment horizontal="left" vertical="top" indent="5"/>
    </xf>
    <xf numFmtId="0" fontId="5" fillId="0" borderId="0" xfId="0" applyFont="1" applyAlignment="1"/>
    <xf numFmtId="9" fontId="4" fillId="0" borderId="0" xfId="0" applyNumberFormat="1" applyFont="1" applyAlignment="1"/>
    <xf numFmtId="0" fontId="4" fillId="0" borderId="0" xfId="0" applyFont="1" applyAlignment="1">
      <alignment wrapText="1"/>
    </xf>
    <xf numFmtId="0" fontId="4" fillId="0" borderId="0" xfId="0" applyNumberFormat="1" applyFont="1" applyAlignment="1"/>
    <xf numFmtId="0" fontId="6" fillId="0" borderId="4" xfId="0" applyFont="1" applyBorder="1" applyAlignment="1"/>
    <xf numFmtId="0" fontId="4" fillId="0" borderId="4" xfId="0" applyFont="1" applyBorder="1" applyAlignment="1"/>
    <xf numFmtId="165" fontId="4" fillId="0" borderId="0" xfId="1" applyNumberFormat="1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33</xdr:row>
      <xdr:rowOff>0</xdr:rowOff>
    </xdr:from>
    <xdr:to>
      <xdr:col>10</xdr:col>
      <xdr:colOff>161925</xdr:colOff>
      <xdr:row>44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572375" y="6477000"/>
          <a:ext cx="3943350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All the percentages were arrived at based on trends in college spending as well as by taking into consideration the decrease in overall enrollment 0f 6.2% </a:t>
          </a: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References</a:t>
          </a: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(2019). Retrieved 23 November 2019, from https://www.air.org/system/files/downloads/report/Delta-Cost-Trends-in-College%20Spending-January-2016.pdf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workbookViewId="0">
      <selection activeCell="B34" sqref="B34"/>
    </sheetView>
  </sheetViews>
  <sheetFormatPr defaultColWidth="9" defaultRowHeight="15.75"/>
  <cols>
    <col min="1" max="1" width="73.85546875" style="1" bestFit="1" customWidth="1"/>
    <col min="2" max="2" width="24.42578125" style="1" bestFit="1" customWidth="1"/>
    <col min="3" max="25" width="9.42578125" style="1" bestFit="1" customWidth="1"/>
    <col min="26" max="27" width="15.7109375" style="1" customWidth="1"/>
    <col min="28" max="16384" width="9" style="1"/>
  </cols>
  <sheetData>
    <row r="1" spans="1:27">
      <c r="A1" s="1" t="s">
        <v>0</v>
      </c>
      <c r="B1" s="2"/>
    </row>
    <row r="2" spans="1:27">
      <c r="A2" s="1" t="s">
        <v>1</v>
      </c>
    </row>
    <row r="3" spans="1:27">
      <c r="A3" s="1" t="s">
        <v>2</v>
      </c>
      <c r="B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>
      <c r="A4" s="4"/>
      <c r="B4" s="5" t="s">
        <v>3</v>
      </c>
      <c r="C4" s="6"/>
      <c r="D4" s="5" t="s">
        <v>4</v>
      </c>
      <c r="E4" s="6"/>
      <c r="F4" s="5" t="s">
        <v>5</v>
      </c>
      <c r="G4" s="6"/>
      <c r="H4" s="5" t="s">
        <v>6</v>
      </c>
      <c r="I4" s="6"/>
      <c r="J4" s="5" t="s">
        <v>7</v>
      </c>
      <c r="K4" s="6"/>
      <c r="L4" s="5" t="s">
        <v>8</v>
      </c>
      <c r="M4" s="6"/>
      <c r="N4" s="5" t="s">
        <v>9</v>
      </c>
      <c r="O4" s="6"/>
      <c r="P4" s="5" t="s">
        <v>10</v>
      </c>
      <c r="Q4" s="6"/>
      <c r="R4" s="5" t="s">
        <v>11</v>
      </c>
      <c r="S4" s="6"/>
      <c r="T4" s="5" t="s">
        <v>12</v>
      </c>
      <c r="U4" s="6"/>
      <c r="V4" s="5" t="s">
        <v>13</v>
      </c>
      <c r="W4" s="6"/>
      <c r="X4" s="5" t="s">
        <v>14</v>
      </c>
      <c r="Y4" s="6"/>
      <c r="Z4" s="5" t="s">
        <v>15</v>
      </c>
      <c r="AA4" s="7"/>
    </row>
    <row r="5" spans="1:27">
      <c r="A5" s="8" t="s">
        <v>16</v>
      </c>
      <c r="B5" s="9" t="s">
        <v>17</v>
      </c>
      <c r="C5" s="9" t="s">
        <v>18</v>
      </c>
      <c r="D5" s="9" t="s">
        <v>17</v>
      </c>
      <c r="E5" s="9" t="s">
        <v>18</v>
      </c>
      <c r="F5" s="9" t="s">
        <v>17</v>
      </c>
      <c r="G5" s="9" t="s">
        <v>18</v>
      </c>
      <c r="H5" s="9" t="s">
        <v>17</v>
      </c>
      <c r="I5" s="9" t="s">
        <v>18</v>
      </c>
      <c r="J5" s="9" t="s">
        <v>17</v>
      </c>
      <c r="K5" s="9" t="s">
        <v>18</v>
      </c>
      <c r="L5" s="9" t="s">
        <v>17</v>
      </c>
      <c r="M5" s="9" t="s">
        <v>18</v>
      </c>
      <c r="N5" s="9" t="s">
        <v>17</v>
      </c>
      <c r="O5" s="9" t="s">
        <v>18</v>
      </c>
      <c r="P5" s="9" t="s">
        <v>17</v>
      </c>
      <c r="Q5" s="9" t="s">
        <v>18</v>
      </c>
      <c r="R5" s="9" t="s">
        <v>17</v>
      </c>
      <c r="S5" s="9" t="s">
        <v>18</v>
      </c>
      <c r="T5" s="9" t="s">
        <v>17</v>
      </c>
      <c r="U5" s="9" t="s">
        <v>18</v>
      </c>
      <c r="V5" s="9" t="s">
        <v>17</v>
      </c>
      <c r="W5" s="9" t="s">
        <v>18</v>
      </c>
      <c r="X5" s="9" t="s">
        <v>17</v>
      </c>
      <c r="Y5" s="9" t="s">
        <v>18</v>
      </c>
      <c r="Z5" s="9" t="s">
        <v>17</v>
      </c>
      <c r="AA5" s="9" t="s">
        <v>18</v>
      </c>
    </row>
    <row r="6" spans="1:27">
      <c r="A6" s="10" t="s">
        <v>20</v>
      </c>
      <c r="B6" s="11">
        <v>5000</v>
      </c>
      <c r="C6" s="11">
        <v>5000</v>
      </c>
      <c r="D6" s="11">
        <v>5000</v>
      </c>
      <c r="E6" s="11">
        <v>5000</v>
      </c>
      <c r="F6" s="11">
        <v>5000</v>
      </c>
      <c r="G6" s="11">
        <v>5000</v>
      </c>
      <c r="H6" s="11">
        <v>5000</v>
      </c>
      <c r="I6" s="11">
        <v>5000</v>
      </c>
      <c r="J6" s="11">
        <v>5000</v>
      </c>
      <c r="K6" s="11">
        <v>5000</v>
      </c>
      <c r="L6" s="11">
        <v>5000</v>
      </c>
      <c r="M6" s="11">
        <v>5000</v>
      </c>
      <c r="N6" s="11">
        <v>5000</v>
      </c>
      <c r="O6" s="11">
        <v>5000</v>
      </c>
      <c r="P6" s="11">
        <v>5000</v>
      </c>
      <c r="Q6" s="11">
        <v>5000</v>
      </c>
      <c r="R6" s="11">
        <v>5000</v>
      </c>
      <c r="S6" s="11">
        <v>5000</v>
      </c>
      <c r="T6" s="11">
        <v>5000</v>
      </c>
      <c r="U6" s="11">
        <v>5000</v>
      </c>
      <c r="V6" s="11">
        <v>5000</v>
      </c>
      <c r="W6" s="11">
        <v>5000</v>
      </c>
      <c r="X6" s="11">
        <v>5000</v>
      </c>
      <c r="Y6" s="11">
        <v>5000</v>
      </c>
      <c r="Z6" s="11">
        <f>SUM(B6+D6+F6+H6+J6+L6+N6+P6+R6+T6+V6+X6)</f>
        <v>60000</v>
      </c>
      <c r="AA6" s="11">
        <f>SUM(C6+E6+G6+I6+K6+M6+O6+Q6+S6+U6+W6+Y6)</f>
        <v>60000</v>
      </c>
    </row>
    <row r="7" spans="1:27">
      <c r="A7" s="10" t="s">
        <v>21</v>
      </c>
      <c r="B7" s="11">
        <f>600*$B$28</f>
        <v>6600</v>
      </c>
      <c r="C7" s="11">
        <f t="shared" ref="C7:Y7" si="0">600*$B$28</f>
        <v>6600</v>
      </c>
      <c r="D7" s="11">
        <f t="shared" si="0"/>
        <v>6600</v>
      </c>
      <c r="E7" s="11">
        <f t="shared" si="0"/>
        <v>6600</v>
      </c>
      <c r="F7" s="11">
        <f t="shared" si="0"/>
        <v>6600</v>
      </c>
      <c r="G7" s="11">
        <f t="shared" si="0"/>
        <v>6600</v>
      </c>
      <c r="H7" s="11">
        <f t="shared" si="0"/>
        <v>6600</v>
      </c>
      <c r="I7" s="11">
        <f>600*$B$28</f>
        <v>6600</v>
      </c>
      <c r="J7" s="11">
        <f t="shared" si="0"/>
        <v>6600</v>
      </c>
      <c r="K7" s="11">
        <f t="shared" si="0"/>
        <v>6600</v>
      </c>
      <c r="L7" s="11">
        <f>600*$B$28</f>
        <v>6600</v>
      </c>
      <c r="M7" s="11">
        <f t="shared" si="0"/>
        <v>6600</v>
      </c>
      <c r="N7" s="11">
        <f t="shared" si="0"/>
        <v>6600</v>
      </c>
      <c r="O7" s="11">
        <f t="shared" si="0"/>
        <v>6600</v>
      </c>
      <c r="P7" s="11">
        <f t="shared" si="0"/>
        <v>6600</v>
      </c>
      <c r="Q7" s="11">
        <f>600*$B$28</f>
        <v>6600</v>
      </c>
      <c r="R7" s="11">
        <f t="shared" si="0"/>
        <v>6600</v>
      </c>
      <c r="S7" s="11">
        <f t="shared" si="0"/>
        <v>6600</v>
      </c>
      <c r="T7" s="11">
        <f t="shared" si="0"/>
        <v>6600</v>
      </c>
      <c r="U7" s="11">
        <f t="shared" si="0"/>
        <v>6600</v>
      </c>
      <c r="V7" s="11">
        <f>600*$B$28</f>
        <v>6600</v>
      </c>
      <c r="W7" s="11">
        <f t="shared" si="0"/>
        <v>6600</v>
      </c>
      <c r="X7" s="11">
        <f t="shared" si="0"/>
        <v>6600</v>
      </c>
      <c r="Y7" s="11">
        <f t="shared" si="0"/>
        <v>6600</v>
      </c>
      <c r="Z7" s="11">
        <f>SUM(B7+D7+F7+H7+J7+L7+N7+P7+R7+T7+V7+X7)</f>
        <v>79200</v>
      </c>
      <c r="AA7" s="11">
        <f t="shared" ref="AA7" si="1">SUM(C7+E7+G7+I7+K7+M7+O7+Q7+S7+U7+W7+Y7)</f>
        <v>79200</v>
      </c>
    </row>
    <row r="8" spans="1:27">
      <c r="A8" s="10" t="s">
        <v>22</v>
      </c>
      <c r="B8" s="11">
        <f>600*$B$28</f>
        <v>6600</v>
      </c>
      <c r="C8" s="11">
        <f t="shared" ref="C8:Y8" si="2">600*$B$28</f>
        <v>6600</v>
      </c>
      <c r="D8" s="11">
        <f t="shared" si="2"/>
        <v>6600</v>
      </c>
      <c r="E8" s="11">
        <f t="shared" si="2"/>
        <v>6600</v>
      </c>
      <c r="F8" s="11">
        <f t="shared" si="2"/>
        <v>6600</v>
      </c>
      <c r="G8" s="11">
        <f t="shared" si="2"/>
        <v>6600</v>
      </c>
      <c r="H8" s="11">
        <f t="shared" si="2"/>
        <v>6600</v>
      </c>
      <c r="I8" s="11">
        <f t="shared" si="2"/>
        <v>6600</v>
      </c>
      <c r="J8" s="11">
        <f t="shared" si="2"/>
        <v>6600</v>
      </c>
      <c r="K8" s="11">
        <f t="shared" si="2"/>
        <v>6600</v>
      </c>
      <c r="L8" s="11">
        <f t="shared" si="2"/>
        <v>6600</v>
      </c>
      <c r="M8" s="11">
        <f t="shared" si="2"/>
        <v>6600</v>
      </c>
      <c r="N8" s="11">
        <f t="shared" si="2"/>
        <v>6600</v>
      </c>
      <c r="O8" s="11">
        <f t="shared" si="2"/>
        <v>6600</v>
      </c>
      <c r="P8" s="11">
        <f t="shared" si="2"/>
        <v>6600</v>
      </c>
      <c r="Q8" s="11">
        <f t="shared" si="2"/>
        <v>6600</v>
      </c>
      <c r="R8" s="11">
        <f t="shared" si="2"/>
        <v>6600</v>
      </c>
      <c r="S8" s="11">
        <f t="shared" si="2"/>
        <v>6600</v>
      </c>
      <c r="T8" s="11">
        <f t="shared" si="2"/>
        <v>6600</v>
      </c>
      <c r="U8" s="11">
        <f t="shared" si="2"/>
        <v>6600</v>
      </c>
      <c r="V8" s="11">
        <f t="shared" si="2"/>
        <v>6600</v>
      </c>
      <c r="W8" s="11">
        <f t="shared" si="2"/>
        <v>6600</v>
      </c>
      <c r="X8" s="11">
        <f t="shared" si="2"/>
        <v>6600</v>
      </c>
      <c r="Y8" s="11">
        <f t="shared" si="2"/>
        <v>6600</v>
      </c>
      <c r="Z8" s="11">
        <f t="shared" ref="Z8" si="3">SUM(B8+D8+F8+H8+J8+L8+N8+P8+R8+T8+V8+X8)</f>
        <v>79200</v>
      </c>
      <c r="AA8" s="11">
        <f t="shared" ref="AA8:AA21" si="4">SUM(C8+E8+G8+I8+K8+M8+O8+Q8+S8+U8+W8+Y8)</f>
        <v>79200</v>
      </c>
    </row>
    <row r="9" spans="1:27">
      <c r="A9" s="10" t="s">
        <v>23</v>
      </c>
      <c r="B9" s="11">
        <v>4000</v>
      </c>
      <c r="C9" s="11">
        <v>4000</v>
      </c>
      <c r="D9" s="11">
        <v>4000</v>
      </c>
      <c r="E9" s="11">
        <v>4000</v>
      </c>
      <c r="F9" s="11">
        <v>4000</v>
      </c>
      <c r="G9" s="11">
        <v>4000</v>
      </c>
      <c r="H9" s="11">
        <v>4000</v>
      </c>
      <c r="I9" s="11">
        <v>4000</v>
      </c>
      <c r="J9" s="11">
        <v>4000</v>
      </c>
      <c r="K9" s="11">
        <v>4000</v>
      </c>
      <c r="L9" s="11">
        <v>4000</v>
      </c>
      <c r="M9" s="11">
        <v>4000</v>
      </c>
      <c r="N9" s="11">
        <v>4000</v>
      </c>
      <c r="O9" s="11">
        <v>4000</v>
      </c>
      <c r="P9" s="11">
        <v>4000</v>
      </c>
      <c r="Q9" s="11">
        <v>4000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f t="shared" ref="Z9:Z21" si="5">SUM(B9+D9+F9+H9+J9+L9+N9+P9+R9+T9+V9+X9)</f>
        <v>32000</v>
      </c>
      <c r="AA9" s="11">
        <f t="shared" si="4"/>
        <v>32000</v>
      </c>
    </row>
    <row r="10" spans="1:27">
      <c r="A10" s="10" t="s">
        <v>24</v>
      </c>
      <c r="B10" s="11">
        <v>3500</v>
      </c>
      <c r="C10" s="11">
        <v>3500</v>
      </c>
      <c r="D10" s="11">
        <v>3500</v>
      </c>
      <c r="E10" s="11">
        <v>3500</v>
      </c>
      <c r="F10" s="11">
        <v>3500</v>
      </c>
      <c r="G10" s="11">
        <v>3500</v>
      </c>
      <c r="H10" s="11">
        <v>3500</v>
      </c>
      <c r="I10" s="11">
        <v>3500</v>
      </c>
      <c r="J10" s="11">
        <v>3500</v>
      </c>
      <c r="K10" s="11">
        <v>3500</v>
      </c>
      <c r="L10" s="11">
        <v>3500</v>
      </c>
      <c r="M10" s="11">
        <v>3500</v>
      </c>
      <c r="N10" s="11">
        <v>3500</v>
      </c>
      <c r="O10" s="11">
        <v>3500</v>
      </c>
      <c r="P10" s="11">
        <v>3500</v>
      </c>
      <c r="Q10" s="11">
        <v>3500</v>
      </c>
      <c r="R10" s="11">
        <v>3500</v>
      </c>
      <c r="S10" s="11">
        <v>3500</v>
      </c>
      <c r="T10" s="11">
        <v>3500</v>
      </c>
      <c r="U10" s="11">
        <v>3500</v>
      </c>
      <c r="V10" s="11">
        <v>3500</v>
      </c>
      <c r="W10" s="11">
        <v>3500</v>
      </c>
      <c r="X10" s="11">
        <v>3500</v>
      </c>
      <c r="Y10" s="11">
        <v>3500</v>
      </c>
      <c r="Z10" s="11">
        <f t="shared" si="5"/>
        <v>42000</v>
      </c>
      <c r="AA10" s="11">
        <f t="shared" si="4"/>
        <v>42000</v>
      </c>
    </row>
    <row r="11" spans="1:27">
      <c r="A11" s="10" t="s">
        <v>25</v>
      </c>
      <c r="B11" s="11">
        <f>$B$27*5</f>
        <v>7635.32</v>
      </c>
      <c r="C11" s="11">
        <f t="shared" ref="C11:Y12" si="6">$B$27*5</f>
        <v>7635.32</v>
      </c>
      <c r="D11" s="11">
        <f t="shared" si="6"/>
        <v>7635.32</v>
      </c>
      <c r="E11" s="11">
        <f t="shared" si="6"/>
        <v>7635.32</v>
      </c>
      <c r="F11" s="11">
        <f t="shared" si="6"/>
        <v>7635.32</v>
      </c>
      <c r="G11" s="11">
        <f t="shared" si="6"/>
        <v>7635.32</v>
      </c>
      <c r="H11" s="11">
        <f t="shared" si="6"/>
        <v>7635.32</v>
      </c>
      <c r="I11" s="11">
        <f t="shared" si="6"/>
        <v>7635.32</v>
      </c>
      <c r="J11" s="11">
        <f t="shared" si="6"/>
        <v>7635.32</v>
      </c>
      <c r="K11" s="11">
        <f t="shared" si="6"/>
        <v>7635.32</v>
      </c>
      <c r="L11" s="11">
        <f t="shared" si="6"/>
        <v>7635.32</v>
      </c>
      <c r="M11" s="11">
        <f t="shared" si="6"/>
        <v>7635.32</v>
      </c>
      <c r="N11" s="11">
        <f t="shared" si="6"/>
        <v>7635.32</v>
      </c>
      <c r="O11" s="11">
        <f t="shared" si="6"/>
        <v>7635.32</v>
      </c>
      <c r="P11" s="11">
        <f t="shared" si="6"/>
        <v>7635.32</v>
      </c>
      <c r="Q11" s="11">
        <f t="shared" si="6"/>
        <v>7635.32</v>
      </c>
      <c r="R11" s="11">
        <f t="shared" si="6"/>
        <v>7635.32</v>
      </c>
      <c r="S11" s="11">
        <f t="shared" si="6"/>
        <v>7635.32</v>
      </c>
      <c r="T11" s="11">
        <f t="shared" si="6"/>
        <v>7635.32</v>
      </c>
      <c r="U11" s="11">
        <f t="shared" si="6"/>
        <v>7635.32</v>
      </c>
      <c r="V11" s="11">
        <f t="shared" si="6"/>
        <v>7635.32</v>
      </c>
      <c r="W11" s="11">
        <f t="shared" si="6"/>
        <v>7635.32</v>
      </c>
      <c r="X11" s="11">
        <f t="shared" si="6"/>
        <v>7635.32</v>
      </c>
      <c r="Y11" s="11">
        <f t="shared" si="6"/>
        <v>7635.32</v>
      </c>
      <c r="Z11" s="11">
        <f t="shared" si="5"/>
        <v>91623.840000000026</v>
      </c>
      <c r="AA11" s="11">
        <f t="shared" si="4"/>
        <v>91623.840000000026</v>
      </c>
    </row>
    <row r="12" spans="1:27">
      <c r="A12" s="10" t="s">
        <v>26</v>
      </c>
      <c r="B12" s="11">
        <f>$B$27*5</f>
        <v>7635.32</v>
      </c>
      <c r="C12" s="11">
        <f t="shared" si="6"/>
        <v>7635.32</v>
      </c>
      <c r="D12" s="11">
        <f t="shared" si="6"/>
        <v>7635.32</v>
      </c>
      <c r="E12" s="11">
        <f t="shared" si="6"/>
        <v>7635.32</v>
      </c>
      <c r="F12" s="11">
        <f t="shared" si="6"/>
        <v>7635.32</v>
      </c>
      <c r="G12" s="11">
        <f t="shared" si="6"/>
        <v>7635.32</v>
      </c>
      <c r="H12" s="11">
        <f t="shared" si="6"/>
        <v>7635.32</v>
      </c>
      <c r="I12" s="11">
        <f t="shared" si="6"/>
        <v>7635.32</v>
      </c>
      <c r="J12" s="11">
        <f t="shared" si="6"/>
        <v>7635.32</v>
      </c>
      <c r="K12" s="11">
        <f t="shared" si="6"/>
        <v>7635.32</v>
      </c>
      <c r="L12" s="11">
        <f t="shared" si="6"/>
        <v>7635.32</v>
      </c>
      <c r="M12" s="11">
        <f t="shared" si="6"/>
        <v>7635.32</v>
      </c>
      <c r="N12" s="11">
        <f t="shared" si="6"/>
        <v>7635.32</v>
      </c>
      <c r="O12" s="11">
        <f t="shared" si="6"/>
        <v>7635.32</v>
      </c>
      <c r="P12" s="11">
        <f t="shared" si="6"/>
        <v>7635.32</v>
      </c>
      <c r="Q12" s="11">
        <f t="shared" si="6"/>
        <v>7635.32</v>
      </c>
      <c r="R12" s="11">
        <f t="shared" si="6"/>
        <v>7635.32</v>
      </c>
      <c r="S12" s="11">
        <f t="shared" si="6"/>
        <v>7635.32</v>
      </c>
      <c r="T12" s="11">
        <f t="shared" si="6"/>
        <v>7635.32</v>
      </c>
      <c r="U12" s="11">
        <f t="shared" si="6"/>
        <v>7635.32</v>
      </c>
      <c r="V12" s="11">
        <f t="shared" si="6"/>
        <v>7635.32</v>
      </c>
      <c r="W12" s="11">
        <f t="shared" si="6"/>
        <v>7635.32</v>
      </c>
      <c r="X12" s="11">
        <f t="shared" si="6"/>
        <v>7635.32</v>
      </c>
      <c r="Y12" s="11">
        <f t="shared" si="6"/>
        <v>7635.32</v>
      </c>
      <c r="Z12" s="11">
        <f t="shared" si="5"/>
        <v>91623.840000000026</v>
      </c>
      <c r="AA12" s="11">
        <f t="shared" si="4"/>
        <v>91623.840000000026</v>
      </c>
    </row>
    <row r="13" spans="1:27">
      <c r="A13" s="10" t="s">
        <v>27</v>
      </c>
      <c r="B13" s="11">
        <v>5500</v>
      </c>
      <c r="C13" s="11">
        <v>5500</v>
      </c>
      <c r="D13" s="11">
        <v>5500</v>
      </c>
      <c r="E13" s="11">
        <v>5500</v>
      </c>
      <c r="F13" s="11">
        <v>5500</v>
      </c>
      <c r="G13" s="11">
        <v>5500</v>
      </c>
      <c r="H13" s="11">
        <v>5400</v>
      </c>
      <c r="I13" s="11">
        <v>5400</v>
      </c>
      <c r="J13" s="11">
        <v>5400</v>
      </c>
      <c r="K13" s="11">
        <v>5400</v>
      </c>
      <c r="L13" s="11">
        <v>5400</v>
      </c>
      <c r="M13" s="11">
        <v>5400</v>
      </c>
      <c r="N13" s="11">
        <v>5400</v>
      </c>
      <c r="O13" s="11">
        <v>5500</v>
      </c>
      <c r="P13" s="11">
        <v>5500</v>
      </c>
      <c r="Q13" s="11">
        <v>5500</v>
      </c>
      <c r="R13" s="11">
        <v>5500</v>
      </c>
      <c r="S13" s="11">
        <v>5500</v>
      </c>
      <c r="T13" s="11">
        <v>5500</v>
      </c>
      <c r="U13" s="11">
        <v>5500</v>
      </c>
      <c r="V13" s="11">
        <v>5500</v>
      </c>
      <c r="W13" s="11">
        <v>5500</v>
      </c>
      <c r="X13" s="11">
        <v>5500</v>
      </c>
      <c r="Y13" s="11">
        <v>5500</v>
      </c>
      <c r="Z13" s="11">
        <f t="shared" si="5"/>
        <v>65600</v>
      </c>
      <c r="AA13" s="11">
        <f t="shared" si="4"/>
        <v>65700</v>
      </c>
    </row>
    <row r="14" spans="1:27">
      <c r="A14" s="10" t="s">
        <v>28</v>
      </c>
      <c r="B14" s="11">
        <f>530*$B$28</f>
        <v>5830</v>
      </c>
      <c r="C14" s="11">
        <f t="shared" ref="C14:S14" si="7">530*$B$28</f>
        <v>5830</v>
      </c>
      <c r="D14" s="11">
        <f t="shared" si="7"/>
        <v>5830</v>
      </c>
      <c r="E14" s="11">
        <f t="shared" si="7"/>
        <v>5830</v>
      </c>
      <c r="F14" s="11">
        <f t="shared" si="7"/>
        <v>5830</v>
      </c>
      <c r="G14" s="11">
        <f t="shared" si="7"/>
        <v>5830</v>
      </c>
      <c r="H14" s="11">
        <f t="shared" si="7"/>
        <v>5830</v>
      </c>
      <c r="I14" s="11">
        <f t="shared" si="7"/>
        <v>5830</v>
      </c>
      <c r="J14" s="11">
        <f t="shared" si="7"/>
        <v>5830</v>
      </c>
      <c r="K14" s="11">
        <f t="shared" si="7"/>
        <v>5830</v>
      </c>
      <c r="L14" s="11">
        <f t="shared" si="7"/>
        <v>5830</v>
      </c>
      <c r="M14" s="11">
        <f t="shared" si="7"/>
        <v>5830</v>
      </c>
      <c r="N14" s="11">
        <f t="shared" si="7"/>
        <v>5830</v>
      </c>
      <c r="O14" s="11">
        <f t="shared" si="7"/>
        <v>5830</v>
      </c>
      <c r="P14" s="11">
        <f t="shared" si="7"/>
        <v>5830</v>
      </c>
      <c r="Q14" s="11">
        <f t="shared" si="7"/>
        <v>5830</v>
      </c>
      <c r="R14" s="11">
        <f t="shared" si="7"/>
        <v>5830</v>
      </c>
      <c r="S14" s="11">
        <f t="shared" si="7"/>
        <v>5830</v>
      </c>
      <c r="T14" s="11">
        <f>520*$B$28</f>
        <v>5720</v>
      </c>
      <c r="U14" s="11">
        <f t="shared" ref="U14:Y14" si="8">520*$B$28</f>
        <v>5720</v>
      </c>
      <c r="V14" s="11">
        <f t="shared" si="8"/>
        <v>5720</v>
      </c>
      <c r="W14" s="11">
        <f t="shared" si="8"/>
        <v>5720</v>
      </c>
      <c r="X14" s="11">
        <f t="shared" si="8"/>
        <v>5720</v>
      </c>
      <c r="Y14" s="11">
        <f t="shared" si="8"/>
        <v>5720</v>
      </c>
      <c r="Z14" s="11">
        <f t="shared" si="5"/>
        <v>69630</v>
      </c>
      <c r="AA14" s="11">
        <f t="shared" si="4"/>
        <v>69630</v>
      </c>
    </row>
    <row r="15" spans="1:27">
      <c r="A15" s="10" t="s">
        <v>29</v>
      </c>
      <c r="B15" s="11">
        <f>$B$31*11.5</f>
        <v>7038</v>
      </c>
      <c r="C15" s="11">
        <f t="shared" ref="C15:Y15" si="9">$B$31*11.5</f>
        <v>7038</v>
      </c>
      <c r="D15" s="11">
        <f t="shared" si="9"/>
        <v>7038</v>
      </c>
      <c r="E15" s="11">
        <f t="shared" si="9"/>
        <v>7038</v>
      </c>
      <c r="F15" s="11">
        <f t="shared" si="9"/>
        <v>7038</v>
      </c>
      <c r="G15" s="11">
        <f t="shared" si="9"/>
        <v>7038</v>
      </c>
      <c r="H15" s="11">
        <f t="shared" si="9"/>
        <v>7038</v>
      </c>
      <c r="I15" s="11">
        <f t="shared" si="9"/>
        <v>7038</v>
      </c>
      <c r="J15" s="11">
        <f t="shared" si="9"/>
        <v>7038</v>
      </c>
      <c r="K15" s="11">
        <f t="shared" si="9"/>
        <v>7038</v>
      </c>
      <c r="L15" s="11">
        <f t="shared" si="9"/>
        <v>7038</v>
      </c>
      <c r="M15" s="11">
        <f t="shared" si="9"/>
        <v>7038</v>
      </c>
      <c r="N15" s="11">
        <f t="shared" si="9"/>
        <v>7038</v>
      </c>
      <c r="O15" s="11">
        <f t="shared" si="9"/>
        <v>7038</v>
      </c>
      <c r="P15" s="11">
        <f t="shared" si="9"/>
        <v>7038</v>
      </c>
      <c r="Q15" s="11">
        <f t="shared" si="9"/>
        <v>7038</v>
      </c>
      <c r="R15" s="11">
        <f t="shared" si="9"/>
        <v>7038</v>
      </c>
      <c r="S15" s="11">
        <f t="shared" si="9"/>
        <v>7038</v>
      </c>
      <c r="T15" s="11">
        <f t="shared" si="9"/>
        <v>7038</v>
      </c>
      <c r="U15" s="11">
        <f t="shared" si="9"/>
        <v>7038</v>
      </c>
      <c r="V15" s="11">
        <f t="shared" si="9"/>
        <v>7038</v>
      </c>
      <c r="W15" s="11">
        <f t="shared" si="9"/>
        <v>7038</v>
      </c>
      <c r="X15" s="11">
        <f t="shared" si="9"/>
        <v>7038</v>
      </c>
      <c r="Y15" s="11">
        <f t="shared" si="9"/>
        <v>7038</v>
      </c>
      <c r="Z15" s="11">
        <f t="shared" si="5"/>
        <v>84456</v>
      </c>
      <c r="AA15" s="11">
        <f t="shared" si="4"/>
        <v>84456</v>
      </c>
    </row>
    <row r="16" spans="1:27">
      <c r="A16" s="10" t="s">
        <v>30</v>
      </c>
      <c r="B16" s="11">
        <f>600*11</f>
        <v>6600</v>
      </c>
      <c r="C16" s="11">
        <f t="shared" ref="C16:G16" si="10">600*11</f>
        <v>6600</v>
      </c>
      <c r="D16" s="11">
        <f t="shared" si="10"/>
        <v>6600</v>
      </c>
      <c r="E16" s="11">
        <f t="shared" si="10"/>
        <v>6600</v>
      </c>
      <c r="F16" s="11">
        <f t="shared" si="10"/>
        <v>6600</v>
      </c>
      <c r="G16" s="11">
        <f t="shared" si="10"/>
        <v>6600</v>
      </c>
      <c r="H16" s="11">
        <f>550*11</f>
        <v>6050</v>
      </c>
      <c r="I16" s="11">
        <f t="shared" ref="I16:Q16" si="11">550*11</f>
        <v>6050</v>
      </c>
      <c r="J16" s="11">
        <f t="shared" si="11"/>
        <v>6050</v>
      </c>
      <c r="K16" s="11">
        <f t="shared" si="11"/>
        <v>6050</v>
      </c>
      <c r="L16" s="11">
        <f t="shared" si="11"/>
        <v>6050</v>
      </c>
      <c r="M16" s="11">
        <f t="shared" si="11"/>
        <v>6050</v>
      </c>
      <c r="N16" s="11">
        <f t="shared" si="11"/>
        <v>6050</v>
      </c>
      <c r="O16" s="11">
        <f t="shared" si="11"/>
        <v>6050</v>
      </c>
      <c r="P16" s="11">
        <f t="shared" si="11"/>
        <v>6050</v>
      </c>
      <c r="Q16" s="11">
        <f t="shared" si="11"/>
        <v>6050</v>
      </c>
      <c r="R16" s="11">
        <f>550*11</f>
        <v>6050</v>
      </c>
      <c r="S16" s="11">
        <f t="shared" ref="S16:W16" si="12">550*11</f>
        <v>6050</v>
      </c>
      <c r="T16" s="11">
        <f t="shared" si="12"/>
        <v>6050</v>
      </c>
      <c r="U16" s="11">
        <f t="shared" si="12"/>
        <v>6050</v>
      </c>
      <c r="V16" s="11">
        <f>550*11</f>
        <v>6050</v>
      </c>
      <c r="W16" s="11">
        <f t="shared" si="12"/>
        <v>6050</v>
      </c>
      <c r="X16" s="11">
        <f>550*11</f>
        <v>6050</v>
      </c>
      <c r="Y16" s="11">
        <f>540*11</f>
        <v>5940</v>
      </c>
      <c r="Z16" s="11">
        <f t="shared" si="5"/>
        <v>74250</v>
      </c>
      <c r="AA16" s="11">
        <f t="shared" si="4"/>
        <v>74140</v>
      </c>
    </row>
    <row r="17" spans="1:27">
      <c r="A17" s="10" t="s">
        <v>31</v>
      </c>
      <c r="B17" s="11">
        <v>6650</v>
      </c>
      <c r="C17" s="11">
        <v>6650</v>
      </c>
      <c r="D17" s="11">
        <v>6650</v>
      </c>
      <c r="E17" s="11">
        <v>6650</v>
      </c>
      <c r="F17" s="11">
        <v>6650</v>
      </c>
      <c r="G17" s="11">
        <v>6650</v>
      </c>
      <c r="H17" s="11">
        <v>6650</v>
      </c>
      <c r="I17" s="11">
        <v>6650</v>
      </c>
      <c r="J17" s="11">
        <v>6650</v>
      </c>
      <c r="K17" s="11">
        <v>6650</v>
      </c>
      <c r="L17" s="11">
        <v>6650</v>
      </c>
      <c r="M17" s="11">
        <v>6650</v>
      </c>
      <c r="N17" s="11">
        <v>6650</v>
      </c>
      <c r="O17" s="11">
        <v>6650</v>
      </c>
      <c r="P17" s="11">
        <v>6650</v>
      </c>
      <c r="Q17" s="11">
        <v>6650</v>
      </c>
      <c r="R17" s="11">
        <v>6650</v>
      </c>
      <c r="S17" s="11">
        <v>6650</v>
      </c>
      <c r="T17" s="11">
        <v>6650</v>
      </c>
      <c r="U17" s="11">
        <v>6650</v>
      </c>
      <c r="V17" s="11">
        <v>6650</v>
      </c>
      <c r="W17" s="11">
        <v>6650</v>
      </c>
      <c r="X17" s="11">
        <v>6650</v>
      </c>
      <c r="Y17" s="11">
        <v>6650</v>
      </c>
      <c r="Z17" s="11">
        <f t="shared" si="5"/>
        <v>79800</v>
      </c>
      <c r="AA17" s="11">
        <f t="shared" si="4"/>
        <v>79800</v>
      </c>
    </row>
    <row r="18" spans="1:27">
      <c r="A18" s="10" t="s">
        <v>32</v>
      </c>
      <c r="B18" s="11">
        <f>416*$B$28</f>
        <v>4576</v>
      </c>
      <c r="C18" s="11">
        <f t="shared" ref="C18:Y18" si="13">416*$B$28</f>
        <v>4576</v>
      </c>
      <c r="D18" s="11">
        <f t="shared" si="13"/>
        <v>4576</v>
      </c>
      <c r="E18" s="11">
        <f t="shared" si="13"/>
        <v>4576</v>
      </c>
      <c r="F18" s="11">
        <f t="shared" si="13"/>
        <v>4576</v>
      </c>
      <c r="G18" s="11">
        <f t="shared" si="13"/>
        <v>4576</v>
      </c>
      <c r="H18" s="11">
        <f t="shared" si="13"/>
        <v>4576</v>
      </c>
      <c r="I18" s="11">
        <f t="shared" si="13"/>
        <v>4576</v>
      </c>
      <c r="J18" s="11">
        <f t="shared" si="13"/>
        <v>4576</v>
      </c>
      <c r="K18" s="11">
        <f t="shared" si="13"/>
        <v>4576</v>
      </c>
      <c r="L18" s="11">
        <f t="shared" si="13"/>
        <v>4576</v>
      </c>
      <c r="M18" s="11">
        <f t="shared" si="13"/>
        <v>4576</v>
      </c>
      <c r="N18" s="11">
        <f t="shared" si="13"/>
        <v>4576</v>
      </c>
      <c r="O18" s="11">
        <f t="shared" si="13"/>
        <v>4576</v>
      </c>
      <c r="P18" s="11">
        <f t="shared" si="13"/>
        <v>4576</v>
      </c>
      <c r="Q18" s="11">
        <f t="shared" si="13"/>
        <v>4576</v>
      </c>
      <c r="R18" s="11">
        <f t="shared" si="13"/>
        <v>4576</v>
      </c>
      <c r="S18" s="11">
        <f t="shared" si="13"/>
        <v>4576</v>
      </c>
      <c r="T18" s="11">
        <f t="shared" si="13"/>
        <v>4576</v>
      </c>
      <c r="U18" s="11">
        <f t="shared" si="13"/>
        <v>4576</v>
      </c>
      <c r="V18" s="11">
        <f t="shared" si="13"/>
        <v>4576</v>
      </c>
      <c r="W18" s="11">
        <f t="shared" si="13"/>
        <v>4576</v>
      </c>
      <c r="X18" s="11">
        <f t="shared" si="13"/>
        <v>4576</v>
      </c>
      <c r="Y18" s="11">
        <f t="shared" si="13"/>
        <v>4576</v>
      </c>
      <c r="Z18" s="11">
        <f t="shared" si="5"/>
        <v>54912</v>
      </c>
      <c r="AA18" s="11">
        <f t="shared" si="4"/>
        <v>54912</v>
      </c>
    </row>
    <row r="19" spans="1:27">
      <c r="A19" s="10" t="s">
        <v>33</v>
      </c>
      <c r="B19" s="11">
        <f t="shared" ref="B19:G19" si="14">1000*$B$28</f>
        <v>11000</v>
      </c>
      <c r="C19" s="11">
        <f t="shared" si="14"/>
        <v>11000</v>
      </c>
      <c r="D19" s="11">
        <f t="shared" si="14"/>
        <v>11000</v>
      </c>
      <c r="E19" s="11">
        <f t="shared" si="14"/>
        <v>11000</v>
      </c>
      <c r="F19" s="11">
        <f t="shared" si="14"/>
        <v>11000</v>
      </c>
      <c r="G19" s="11">
        <f t="shared" si="14"/>
        <v>11000</v>
      </c>
      <c r="H19" s="11">
        <f>(1000*$B$28)+($G$19*$B$30)</f>
        <v>11220</v>
      </c>
      <c r="I19" s="11">
        <f t="shared" ref="I19:Y19" si="15">(1000*$B$28)+($G$19*$B$30)</f>
        <v>11220</v>
      </c>
      <c r="J19" s="11">
        <f t="shared" si="15"/>
        <v>11220</v>
      </c>
      <c r="K19" s="11">
        <f t="shared" si="15"/>
        <v>11220</v>
      </c>
      <c r="L19" s="11">
        <f t="shared" si="15"/>
        <v>11220</v>
      </c>
      <c r="M19" s="11">
        <f t="shared" si="15"/>
        <v>11220</v>
      </c>
      <c r="N19" s="11">
        <f t="shared" si="15"/>
        <v>11220</v>
      </c>
      <c r="O19" s="11">
        <f t="shared" si="15"/>
        <v>11220</v>
      </c>
      <c r="P19" s="11">
        <f t="shared" si="15"/>
        <v>11220</v>
      </c>
      <c r="Q19" s="11">
        <f t="shared" si="15"/>
        <v>11220</v>
      </c>
      <c r="R19" s="11">
        <f t="shared" si="15"/>
        <v>11220</v>
      </c>
      <c r="S19" s="11">
        <f t="shared" si="15"/>
        <v>11220</v>
      </c>
      <c r="T19" s="11">
        <f t="shared" si="15"/>
        <v>11220</v>
      </c>
      <c r="U19" s="11">
        <f t="shared" si="15"/>
        <v>11220</v>
      </c>
      <c r="V19" s="11">
        <f t="shared" si="15"/>
        <v>11220</v>
      </c>
      <c r="W19" s="11">
        <f t="shared" si="15"/>
        <v>11220</v>
      </c>
      <c r="X19" s="11">
        <f t="shared" si="15"/>
        <v>11220</v>
      </c>
      <c r="Y19" s="11">
        <f t="shared" si="15"/>
        <v>11220</v>
      </c>
      <c r="Z19" s="11">
        <f t="shared" si="5"/>
        <v>133980</v>
      </c>
      <c r="AA19" s="11">
        <f t="shared" si="4"/>
        <v>133980</v>
      </c>
    </row>
    <row r="20" spans="1:27">
      <c r="A20" s="10" t="s">
        <v>34</v>
      </c>
      <c r="B20" s="11">
        <f>0.32*$B$19</f>
        <v>3520</v>
      </c>
      <c r="C20" s="11">
        <f t="shared" ref="C20:AA20" si="16">0.32*C19</f>
        <v>3520</v>
      </c>
      <c r="D20" s="11">
        <f t="shared" si="16"/>
        <v>3520</v>
      </c>
      <c r="E20" s="11">
        <f t="shared" si="16"/>
        <v>3520</v>
      </c>
      <c r="F20" s="11">
        <f t="shared" si="16"/>
        <v>3520</v>
      </c>
      <c r="G20" s="11">
        <f t="shared" si="16"/>
        <v>3520</v>
      </c>
      <c r="H20" s="11">
        <f t="shared" si="16"/>
        <v>3590.4</v>
      </c>
      <c r="I20" s="11">
        <f t="shared" si="16"/>
        <v>3590.4</v>
      </c>
      <c r="J20" s="11">
        <f t="shared" si="16"/>
        <v>3590.4</v>
      </c>
      <c r="K20" s="11">
        <f t="shared" si="16"/>
        <v>3590.4</v>
      </c>
      <c r="L20" s="11">
        <f t="shared" si="16"/>
        <v>3590.4</v>
      </c>
      <c r="M20" s="11">
        <f t="shared" si="16"/>
        <v>3590.4</v>
      </c>
      <c r="N20" s="11">
        <f t="shared" si="16"/>
        <v>3590.4</v>
      </c>
      <c r="O20" s="11">
        <f t="shared" si="16"/>
        <v>3590.4</v>
      </c>
      <c r="P20" s="11">
        <f t="shared" si="16"/>
        <v>3590.4</v>
      </c>
      <c r="Q20" s="11">
        <f t="shared" si="16"/>
        <v>3590.4</v>
      </c>
      <c r="R20" s="11">
        <f t="shared" si="16"/>
        <v>3590.4</v>
      </c>
      <c r="S20" s="11">
        <f t="shared" si="16"/>
        <v>3590.4</v>
      </c>
      <c r="T20" s="11">
        <f t="shared" si="16"/>
        <v>3590.4</v>
      </c>
      <c r="U20" s="11">
        <f t="shared" si="16"/>
        <v>3590.4</v>
      </c>
      <c r="V20" s="11">
        <f t="shared" si="16"/>
        <v>3590.4</v>
      </c>
      <c r="W20" s="11">
        <f t="shared" si="16"/>
        <v>3590.4</v>
      </c>
      <c r="X20" s="11">
        <f t="shared" si="16"/>
        <v>3590.4</v>
      </c>
      <c r="Y20" s="11">
        <f t="shared" si="16"/>
        <v>3590.4</v>
      </c>
      <c r="Z20" s="11">
        <f t="shared" si="16"/>
        <v>42873.599999999999</v>
      </c>
      <c r="AA20" s="11">
        <f t="shared" si="16"/>
        <v>42873.599999999999</v>
      </c>
    </row>
    <row r="21" spans="1:27">
      <c r="A21" s="12" t="s">
        <v>19</v>
      </c>
      <c r="B21" s="11">
        <f t="shared" ref="B21:Y21" si="17">SUM(B6:B20)</f>
        <v>91684.64</v>
      </c>
      <c r="C21" s="11">
        <f t="shared" si="17"/>
        <v>91684.64</v>
      </c>
      <c r="D21" s="11">
        <f t="shared" si="17"/>
        <v>91684.64</v>
      </c>
      <c r="E21" s="11">
        <f t="shared" si="17"/>
        <v>91684.64</v>
      </c>
      <c r="F21" s="11">
        <f t="shared" si="17"/>
        <v>91684.64</v>
      </c>
      <c r="G21" s="11">
        <f t="shared" si="17"/>
        <v>91684.64</v>
      </c>
      <c r="H21" s="11">
        <f t="shared" si="17"/>
        <v>91325.04</v>
      </c>
      <c r="I21" s="11">
        <f t="shared" si="17"/>
        <v>91325.04</v>
      </c>
      <c r="J21" s="11">
        <f t="shared" si="17"/>
        <v>91325.04</v>
      </c>
      <c r="K21" s="11">
        <f t="shared" si="17"/>
        <v>91325.04</v>
      </c>
      <c r="L21" s="11">
        <f t="shared" si="17"/>
        <v>91325.04</v>
      </c>
      <c r="M21" s="11">
        <f t="shared" si="17"/>
        <v>91325.04</v>
      </c>
      <c r="N21" s="11">
        <f t="shared" si="17"/>
        <v>91325.04</v>
      </c>
      <c r="O21" s="11">
        <f t="shared" si="17"/>
        <v>91425.04</v>
      </c>
      <c r="P21" s="11">
        <f t="shared" si="17"/>
        <v>91425.04</v>
      </c>
      <c r="Q21" s="11">
        <f t="shared" si="17"/>
        <v>91425.04</v>
      </c>
      <c r="R21" s="11">
        <f t="shared" si="17"/>
        <v>87425.04</v>
      </c>
      <c r="S21" s="11">
        <f t="shared" si="17"/>
        <v>87425.04</v>
      </c>
      <c r="T21" s="11">
        <f t="shared" si="17"/>
        <v>87315.04</v>
      </c>
      <c r="U21" s="11">
        <f t="shared" si="17"/>
        <v>87315.04</v>
      </c>
      <c r="V21" s="11">
        <f t="shared" si="17"/>
        <v>87315.04</v>
      </c>
      <c r="W21" s="11">
        <f t="shared" si="17"/>
        <v>87315.04</v>
      </c>
      <c r="X21" s="11">
        <f t="shared" si="17"/>
        <v>87315.04</v>
      </c>
      <c r="Y21" s="11">
        <f t="shared" si="17"/>
        <v>87205.04</v>
      </c>
      <c r="Z21" s="11">
        <f t="shared" si="5"/>
        <v>1081149.28</v>
      </c>
      <c r="AA21" s="11">
        <f t="shared" si="4"/>
        <v>1081139.28</v>
      </c>
    </row>
    <row r="23" spans="1:27">
      <c r="A23" s="24" t="s">
        <v>42</v>
      </c>
      <c r="B23" s="24"/>
    </row>
    <row r="24" spans="1:27">
      <c r="A24" s="13" t="s">
        <v>41</v>
      </c>
      <c r="B24" s="13">
        <v>1081230</v>
      </c>
      <c r="C24" s="13" t="s">
        <v>57</v>
      </c>
    </row>
    <row r="25" spans="1:27">
      <c r="A25" s="13" t="s">
        <v>35</v>
      </c>
      <c r="B25" s="14">
        <f>B24/12</f>
        <v>90102.5</v>
      </c>
    </row>
    <row r="26" spans="1:27">
      <c r="A26" s="13" t="s">
        <v>36</v>
      </c>
      <c r="B26" s="14">
        <f>B25/14</f>
        <v>6435.8928571428569</v>
      </c>
      <c r="D26" s="2"/>
    </row>
    <row r="27" spans="1:27">
      <c r="A27" s="13" t="s">
        <v>39</v>
      </c>
      <c r="B27" s="15">
        <f>1628*(100-6.2)%</f>
        <v>1527.0639999999999</v>
      </c>
      <c r="C27" s="16"/>
    </row>
    <row r="28" spans="1:27">
      <c r="A28" s="13" t="s">
        <v>37</v>
      </c>
      <c r="B28" s="13">
        <v>11</v>
      </c>
      <c r="C28" s="17"/>
    </row>
    <row r="29" spans="1:27">
      <c r="A29" s="13" t="s">
        <v>38</v>
      </c>
      <c r="B29" s="18">
        <v>0.32</v>
      </c>
      <c r="C29" s="17"/>
    </row>
    <row r="30" spans="1:27" ht="31.5">
      <c r="A30" s="19" t="s">
        <v>40</v>
      </c>
      <c r="B30" s="18">
        <v>0.02</v>
      </c>
    </row>
    <row r="31" spans="1:27">
      <c r="A31" s="19" t="s">
        <v>49</v>
      </c>
      <c r="B31" s="20">
        <v>612</v>
      </c>
    </row>
    <row r="32" spans="1:27">
      <c r="A32" s="25" t="s">
        <v>43</v>
      </c>
      <c r="B32" s="25"/>
      <c r="C32" s="13"/>
      <c r="D32" s="13"/>
      <c r="E32" s="13"/>
      <c r="F32" s="13"/>
      <c r="G32" s="13"/>
      <c r="H32" s="13"/>
      <c r="I32" s="13"/>
      <c r="J32" s="13"/>
    </row>
    <row r="33" spans="1:10">
      <c r="A33" s="21" t="s">
        <v>16</v>
      </c>
      <c r="B33" s="13"/>
      <c r="C33" s="13"/>
      <c r="D33" s="13"/>
      <c r="E33" s="13"/>
      <c r="F33" s="13"/>
      <c r="G33" s="13"/>
      <c r="H33" s="13"/>
      <c r="I33" s="13"/>
      <c r="J33" s="13"/>
    </row>
    <row r="34" spans="1:10">
      <c r="A34" s="22" t="s">
        <v>20</v>
      </c>
      <c r="B34" s="13" t="s">
        <v>54</v>
      </c>
      <c r="C34" s="23">
        <f>B6/$B$21</f>
        <v>5.4534761765983923E-2</v>
      </c>
      <c r="D34" s="23"/>
      <c r="E34" s="13"/>
      <c r="F34" s="13"/>
      <c r="G34" s="13"/>
      <c r="H34" s="13"/>
      <c r="I34" s="13"/>
      <c r="J34" s="13"/>
    </row>
    <row r="35" spans="1:10">
      <c r="A35" s="22" t="s">
        <v>21</v>
      </c>
      <c r="B35" s="13" t="s">
        <v>51</v>
      </c>
      <c r="C35" s="23">
        <f t="shared" ref="C35:C48" si="18">B7/$B$21</f>
        <v>7.1985885531098776E-2</v>
      </c>
      <c r="D35" s="13"/>
      <c r="E35" s="13"/>
      <c r="F35" s="13"/>
      <c r="G35" s="13"/>
      <c r="H35" s="13"/>
      <c r="I35" s="13"/>
      <c r="J35" s="13"/>
    </row>
    <row r="36" spans="1:10">
      <c r="A36" s="22" t="s">
        <v>22</v>
      </c>
      <c r="B36" s="13" t="s">
        <v>51</v>
      </c>
      <c r="C36" s="23">
        <f t="shared" si="18"/>
        <v>7.1985885531098776E-2</v>
      </c>
      <c r="D36" s="13"/>
      <c r="E36" s="13"/>
      <c r="F36" s="13"/>
      <c r="G36" s="13"/>
      <c r="H36" s="13"/>
      <c r="I36" s="13"/>
      <c r="J36" s="13"/>
    </row>
    <row r="37" spans="1:10">
      <c r="A37" s="22" t="s">
        <v>23</v>
      </c>
      <c r="B37" s="13" t="s">
        <v>53</v>
      </c>
      <c r="C37" s="23">
        <f t="shared" si="18"/>
        <v>4.3627809412787134E-2</v>
      </c>
      <c r="D37" s="13"/>
      <c r="E37" s="13"/>
      <c r="F37" s="13"/>
      <c r="G37" s="13"/>
      <c r="H37" s="13"/>
      <c r="I37" s="13"/>
      <c r="J37" s="13"/>
    </row>
    <row r="38" spans="1:10">
      <c r="A38" s="22" t="s">
        <v>24</v>
      </c>
      <c r="B38" s="13" t="s">
        <v>50</v>
      </c>
      <c r="C38" s="23">
        <f t="shared" si="18"/>
        <v>3.8174333236188747E-2</v>
      </c>
      <c r="D38" s="13"/>
      <c r="E38" s="13"/>
      <c r="F38" s="13"/>
      <c r="G38" s="13"/>
      <c r="H38" s="13"/>
      <c r="I38" s="13"/>
      <c r="J38" s="13"/>
    </row>
    <row r="39" spans="1:10">
      <c r="A39" s="22" t="s">
        <v>25</v>
      </c>
      <c r="B39" s="13" t="s">
        <v>47</v>
      </c>
      <c r="C39" s="23">
        <f t="shared" si="18"/>
        <v>8.3278071441410473E-2</v>
      </c>
      <c r="D39" s="13"/>
      <c r="E39" s="13"/>
      <c r="F39" s="13"/>
      <c r="G39" s="13"/>
      <c r="H39" s="13"/>
      <c r="I39" s="13"/>
      <c r="J39" s="13"/>
    </row>
    <row r="40" spans="1:10">
      <c r="A40" s="22" t="s">
        <v>26</v>
      </c>
      <c r="B40" s="13" t="s">
        <v>47</v>
      </c>
      <c r="C40" s="23">
        <f t="shared" si="18"/>
        <v>8.3278071441410473E-2</v>
      </c>
      <c r="D40" s="13"/>
      <c r="E40" s="13"/>
      <c r="F40" s="13"/>
      <c r="G40" s="13"/>
      <c r="H40" s="13"/>
      <c r="I40" s="13"/>
      <c r="J40" s="13"/>
    </row>
    <row r="41" spans="1:10">
      <c r="A41" s="22" t="s">
        <v>27</v>
      </c>
      <c r="B41" s="13" t="s">
        <v>55</v>
      </c>
      <c r="C41" s="23">
        <f t="shared" si="18"/>
        <v>5.9988237942582311E-2</v>
      </c>
      <c r="D41" s="13"/>
      <c r="E41" s="13"/>
      <c r="F41" s="13"/>
      <c r="G41" s="13"/>
      <c r="H41" s="13"/>
      <c r="I41" s="13"/>
      <c r="J41" s="13"/>
    </row>
    <row r="42" spans="1:10">
      <c r="A42" s="22" t="s">
        <v>28</v>
      </c>
      <c r="B42" s="13" t="s">
        <v>48</v>
      </c>
      <c r="C42" s="23">
        <f t="shared" si="18"/>
        <v>6.3587532219137252E-2</v>
      </c>
      <c r="D42" s="13"/>
      <c r="E42" s="13"/>
      <c r="F42" s="13"/>
      <c r="G42" s="13"/>
      <c r="H42" s="13"/>
      <c r="I42" s="13"/>
      <c r="J42" s="13"/>
    </row>
    <row r="43" spans="1:10">
      <c r="A43" s="22" t="s">
        <v>29</v>
      </c>
      <c r="B43" s="13" t="s">
        <v>52</v>
      </c>
      <c r="C43" s="23">
        <f t="shared" si="18"/>
        <v>7.6763130661798962E-2</v>
      </c>
      <c r="D43" s="13"/>
      <c r="E43" s="13"/>
      <c r="F43" s="13"/>
      <c r="G43" s="13"/>
      <c r="H43" s="13"/>
      <c r="I43" s="13"/>
      <c r="J43" s="13"/>
    </row>
    <row r="44" spans="1:10">
      <c r="A44" s="22" t="s">
        <v>30</v>
      </c>
      <c r="B44" s="13" t="s">
        <v>51</v>
      </c>
      <c r="C44" s="23">
        <f t="shared" si="18"/>
        <v>7.1985885531098776E-2</v>
      </c>
      <c r="D44" s="13"/>
      <c r="E44" s="13"/>
      <c r="F44" s="13"/>
      <c r="G44" s="13"/>
      <c r="H44" s="13"/>
      <c r="I44" s="13"/>
      <c r="J44" s="13"/>
    </row>
    <row r="45" spans="1:10">
      <c r="A45" s="22" t="s">
        <v>31</v>
      </c>
      <c r="B45" s="13" t="s">
        <v>56</v>
      </c>
      <c r="C45" s="23">
        <f t="shared" si="18"/>
        <v>7.2531233148758617E-2</v>
      </c>
      <c r="D45" s="13"/>
      <c r="E45" s="13"/>
      <c r="F45" s="13"/>
      <c r="G45" s="13"/>
      <c r="H45" s="13"/>
      <c r="I45" s="13"/>
      <c r="J45" s="13"/>
    </row>
    <row r="46" spans="1:10">
      <c r="A46" s="22" t="s">
        <v>32</v>
      </c>
      <c r="B46" s="13" t="s">
        <v>50</v>
      </c>
      <c r="C46" s="23">
        <f t="shared" si="18"/>
        <v>4.9910213968228485E-2</v>
      </c>
      <c r="D46" s="13"/>
      <c r="E46" s="13"/>
      <c r="F46" s="13"/>
      <c r="G46" s="13"/>
      <c r="H46" s="13"/>
      <c r="I46" s="13"/>
      <c r="J46" s="13"/>
    </row>
    <row r="47" spans="1:10" ht="31.5">
      <c r="A47" s="22" t="s">
        <v>33</v>
      </c>
      <c r="B47" s="19" t="s">
        <v>46</v>
      </c>
      <c r="C47" s="23">
        <f t="shared" si="18"/>
        <v>0.11997647588516462</v>
      </c>
      <c r="D47" s="13" t="s">
        <v>45</v>
      </c>
      <c r="E47" s="13"/>
      <c r="F47" s="13"/>
      <c r="G47" s="13"/>
      <c r="H47" s="13"/>
      <c r="I47" s="13"/>
      <c r="J47" s="13"/>
    </row>
    <row r="48" spans="1:10">
      <c r="A48" s="22" t="s">
        <v>34</v>
      </c>
      <c r="B48" s="13" t="s">
        <v>44</v>
      </c>
      <c r="C48" s="23">
        <f t="shared" si="18"/>
        <v>3.8392472283252682E-2</v>
      </c>
      <c r="D48" s="13"/>
      <c r="E48" s="13"/>
      <c r="F48" s="13"/>
      <c r="G48" s="13"/>
      <c r="H48" s="13"/>
      <c r="I48" s="13"/>
      <c r="J48" s="13"/>
    </row>
  </sheetData>
  <mergeCells count="2">
    <mergeCell ref="A23:B23"/>
    <mergeCell ref="A32:B32"/>
  </mergeCells>
  <pageMargins left="0.69930555555555596" right="0.69930555555555596" top="0.75" bottom="0.75" header="0.3" footer="0.3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Steve Reynolds</dc:creator>
  <cp:lastModifiedBy>klish</cp:lastModifiedBy>
  <dcterms:created xsi:type="dcterms:W3CDTF">2018-01-02T19:28:33Z</dcterms:created>
  <dcterms:modified xsi:type="dcterms:W3CDTF">2020-03-11T10:28:23Z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0x01010019267F6D1A260A4394C18F5AF72445EA</vt:lpwstr>
  </property>
  <property fmtid="{D5CDD505-2E9C-101B-9397-08002B2CF9AE}" pid="3" name="KSOProductBuildVer">
    <vt:lpwstr>1033-9.1.0.4550</vt:lpwstr>
  </property>
</Properties>
</file>